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84" windowWidth="19008" windowHeight="1100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2" i="1"/>
  <c r="C61"/>
  <c r="C60"/>
  <c r="C59"/>
  <c r="D59" s="1"/>
  <c r="C58"/>
  <c r="C57"/>
  <c r="B39"/>
  <c r="B52"/>
  <c r="F61"/>
  <c r="N55"/>
  <c r="N61" s="1"/>
  <c r="L55"/>
  <c r="L57" s="1"/>
  <c r="J55"/>
  <c r="J62" s="1"/>
  <c r="H55"/>
  <c r="H62" s="1"/>
  <c r="F55"/>
  <c r="F62" s="1"/>
  <c r="D55"/>
  <c r="D62" s="1"/>
  <c r="E32"/>
  <c r="E31"/>
  <c r="E30"/>
  <c r="E27"/>
  <c r="E28"/>
  <c r="E33"/>
  <c r="C46"/>
  <c r="D46" s="1"/>
  <c r="D42"/>
  <c r="C49"/>
  <c r="C48"/>
  <c r="C47"/>
  <c r="C45"/>
  <c r="C44"/>
  <c r="E36"/>
  <c r="E35"/>
  <c r="E34"/>
  <c r="E29"/>
  <c r="E26"/>
  <c r="E16"/>
  <c r="J19" s="1"/>
  <c r="F42"/>
  <c r="N42"/>
  <c r="J42"/>
  <c r="L42"/>
  <c r="H42"/>
  <c r="E13"/>
  <c r="G19" s="1"/>
  <c r="K19"/>
  <c r="H19"/>
  <c r="E19"/>
  <c r="E20" s="1"/>
  <c r="F44" l="1"/>
  <c r="F28"/>
  <c r="J28" s="1"/>
  <c r="D44"/>
  <c r="F33"/>
  <c r="J33" s="1"/>
  <c r="D48"/>
  <c r="D47"/>
  <c r="F32"/>
  <c r="J32" s="1"/>
  <c r="D60"/>
  <c r="D45"/>
  <c r="F31"/>
  <c r="J31" s="1"/>
  <c r="F27"/>
  <c r="J27" s="1"/>
  <c r="F30"/>
  <c r="J30" s="1"/>
  <c r="D49"/>
  <c r="D61"/>
  <c r="J57"/>
  <c r="L58"/>
  <c r="N59"/>
  <c r="H57"/>
  <c r="J58"/>
  <c r="L59"/>
  <c r="N60"/>
  <c r="F57"/>
  <c r="H58"/>
  <c r="J59"/>
  <c r="L60"/>
  <c r="D57"/>
  <c r="F58"/>
  <c r="H59"/>
  <c r="J60"/>
  <c r="L61"/>
  <c r="N62"/>
  <c r="D58"/>
  <c r="F59"/>
  <c r="H60"/>
  <c r="J61"/>
  <c r="L62"/>
  <c r="F60"/>
  <c r="H61"/>
  <c r="N57"/>
  <c r="N58"/>
  <c r="N46"/>
  <c r="L46"/>
  <c r="J46"/>
  <c r="H46"/>
  <c r="F46"/>
  <c r="F47"/>
  <c r="H49"/>
  <c r="J44"/>
  <c r="N44"/>
  <c r="F48"/>
  <c r="L47"/>
  <c r="F34"/>
  <c r="J34" s="1"/>
  <c r="F26"/>
  <c r="J26" s="1"/>
  <c r="F35"/>
  <c r="J35" s="1"/>
  <c r="F29"/>
  <c r="J29" s="1"/>
  <c r="F36"/>
  <c r="J36" s="1"/>
  <c r="N47"/>
  <c r="J49"/>
  <c r="H47"/>
  <c r="F49"/>
  <c r="H45"/>
  <c r="F45"/>
  <c r="H44"/>
  <c r="H48"/>
  <c r="L45"/>
  <c r="N49"/>
  <c r="L44"/>
  <c r="N48"/>
  <c r="J48"/>
  <c r="N45"/>
  <c r="J47"/>
  <c r="J45"/>
  <c r="L49"/>
  <c r="L48"/>
  <c r="G20"/>
  <c r="E21" s="1"/>
  <c r="J20"/>
  <c r="J21" s="1"/>
  <c r="E22" l="1"/>
  <c r="E23" s="1"/>
</calcChain>
</file>

<file path=xl/sharedStrings.xml><?xml version="1.0" encoding="utf-8"?>
<sst xmlns="http://schemas.openxmlformats.org/spreadsheetml/2006/main" count="50" uniqueCount="24">
  <si>
    <t>D</t>
  </si>
  <si>
    <t>=</t>
  </si>
  <si>
    <t>*</t>
  </si>
  <si>
    <t>SHP</t>
  </si>
  <si>
    <t>/</t>
  </si>
  <si>
    <t>RPM</t>
  </si>
  <si>
    <t xml:space="preserve">BHP </t>
  </si>
  <si>
    <t>Diameter</t>
  </si>
  <si>
    <t>Diameter (rounded)</t>
  </si>
  <si>
    <t>Finding diameter from HP and RPM</t>
  </si>
  <si>
    <t>BHP</t>
  </si>
  <si>
    <t>SRPM</t>
  </si>
  <si>
    <t>Engine RPM</t>
  </si>
  <si>
    <t>Gear Ratio</t>
  </si>
  <si>
    <t>Enter value for BHP (Brake Horsepower) , Engine RPM (RPM) and Gear ratio (RATIO)</t>
  </si>
  <si>
    <t>RATIO</t>
  </si>
  <si>
    <t>Engine Brake Horsepower</t>
  </si>
  <si>
    <t>Shaft Horsepower (computed)</t>
  </si>
  <si>
    <t>Shaft RPM (computed)</t>
  </si>
  <si>
    <t>DIAMETER-HP-RPM Formula</t>
  </si>
  <si>
    <t>(from Propeller Handbook by Dave Gerr)</t>
  </si>
  <si>
    <t>http://www.boats.chelseacoachworks.com</t>
  </si>
  <si>
    <t>Spreadsheet prepared by Paul Kane, Chelsea Quebec           07-NOV-2011</t>
  </si>
  <si>
    <t xml:space="preserve">Building the Glen-L Hot Rod :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</si>
</sst>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-mmm\-yyyy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b/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" fontId="0" fillId="7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4" fillId="0" borderId="0" xfId="0" applyNumberFormat="1" applyFont="1" applyAlignment="1">
      <alignment horizontal="center"/>
    </xf>
    <xf numFmtId="2" fontId="0" fillId="7" borderId="2" xfId="0" applyNumberFormat="1" applyFill="1" applyBorder="1" applyAlignment="1">
      <alignment horizontal="center"/>
    </xf>
    <xf numFmtId="2" fontId="0" fillId="7" borderId="3" xfId="0" applyNumberForma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2" applyFont="1" applyAlignment="1" applyProtection="1"/>
    <xf numFmtId="0" fontId="11" fillId="0" borderId="0" xfId="0" applyFont="1" applyAlignment="1">
      <alignment horizontal="right"/>
    </xf>
  </cellXfs>
  <cellStyles count="5">
    <cellStyle name="Hyperlink" xfId="2" builtinId="8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oats.chelseacoachwork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Q68"/>
  <sheetViews>
    <sheetView tabSelected="1" topLeftCell="A43" workbookViewId="0">
      <selection activeCell="P17" sqref="P17"/>
    </sheetView>
  </sheetViews>
  <sheetFormatPr defaultRowHeight="14.4"/>
  <cols>
    <col min="3" max="3" width="8.88671875" style="1"/>
    <col min="4" max="4" width="5" style="1" customWidth="1"/>
    <col min="5" max="5" width="13.109375" style="1" bestFit="1" customWidth="1"/>
    <col min="6" max="6" width="3.109375" style="1" customWidth="1"/>
    <col min="7" max="7" width="5.44140625" style="1" customWidth="1"/>
    <col min="8" max="8" width="4.77734375" style="1" customWidth="1"/>
    <col min="9" max="9" width="4.21875" style="1" customWidth="1"/>
    <col min="10" max="10" width="8.88671875" style="1" customWidth="1"/>
    <col min="11" max="11" width="4.5546875" customWidth="1"/>
  </cols>
  <sheetData>
    <row r="4" spans="3:15">
      <c r="C4" s="47" t="s">
        <v>19</v>
      </c>
      <c r="D4" s="47"/>
      <c r="E4" s="47"/>
      <c r="F4" s="47"/>
      <c r="G4" s="47"/>
      <c r="H4" s="47"/>
      <c r="I4" s="47"/>
      <c r="J4" s="47"/>
      <c r="K4" s="47"/>
      <c r="L4" s="47"/>
      <c r="M4" s="47"/>
    </row>
    <row r="6" spans="3:15">
      <c r="C6" s="46" t="s">
        <v>9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3:15">
      <c r="C7" s="61" t="s">
        <v>20</v>
      </c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3:15"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3:15">
      <c r="C9" s="10"/>
      <c r="D9" s="10"/>
      <c r="E9" s="10"/>
      <c r="F9" s="10"/>
      <c r="G9" s="10"/>
      <c r="H9" s="10"/>
      <c r="I9" s="10"/>
      <c r="J9" s="10"/>
      <c r="K9" s="10"/>
    </row>
    <row r="10" spans="3:15">
      <c r="C10" s="60" t="s">
        <v>14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2" spans="3:15">
      <c r="C12" s="13" t="s">
        <v>6</v>
      </c>
      <c r="D12" s="3" t="s">
        <v>1</v>
      </c>
      <c r="E12" s="9">
        <v>343</v>
      </c>
      <c r="G12" s="48" t="s">
        <v>16</v>
      </c>
      <c r="H12" s="48"/>
      <c r="I12" s="48"/>
      <c r="J12" s="48"/>
      <c r="K12" s="48"/>
      <c r="L12" s="48"/>
      <c r="M12" s="48"/>
    </row>
    <row r="13" spans="3:15">
      <c r="C13" s="13" t="s">
        <v>3</v>
      </c>
      <c r="D13" s="3" t="s">
        <v>1</v>
      </c>
      <c r="E13" s="3">
        <f>E12*0.96</f>
        <v>329.28</v>
      </c>
      <c r="G13" s="48" t="s">
        <v>17</v>
      </c>
      <c r="H13" s="48"/>
      <c r="I13" s="48"/>
      <c r="J13" s="48"/>
      <c r="K13" s="48"/>
      <c r="L13" s="48"/>
      <c r="M13" s="48"/>
    </row>
    <row r="14" spans="3:15">
      <c r="C14" s="13" t="s">
        <v>5</v>
      </c>
      <c r="D14" s="3" t="s">
        <v>1</v>
      </c>
      <c r="E14" s="19">
        <v>5200</v>
      </c>
      <c r="G14" s="48" t="s">
        <v>12</v>
      </c>
      <c r="H14" s="48"/>
      <c r="I14" s="48"/>
      <c r="J14" s="48"/>
      <c r="K14" s="48"/>
      <c r="L14" s="48"/>
      <c r="M14" s="48"/>
    </row>
    <row r="15" spans="3:15">
      <c r="C15" s="13" t="s">
        <v>15</v>
      </c>
      <c r="D15" s="3" t="s">
        <v>1</v>
      </c>
      <c r="E15" s="18">
        <v>1.23</v>
      </c>
      <c r="G15" s="48" t="s">
        <v>13</v>
      </c>
      <c r="H15" s="48"/>
      <c r="I15" s="48"/>
      <c r="J15" s="48"/>
      <c r="K15" s="48"/>
      <c r="L15" s="48"/>
      <c r="M15" s="48"/>
    </row>
    <row r="16" spans="3:15">
      <c r="C16" s="13" t="s">
        <v>11</v>
      </c>
      <c r="D16" s="3" t="s">
        <v>1</v>
      </c>
      <c r="E16" s="22">
        <f>E14/E15</f>
        <v>4227.6422764227646</v>
      </c>
      <c r="G16" s="48" t="s">
        <v>18</v>
      </c>
      <c r="H16" s="48"/>
      <c r="I16" s="48"/>
      <c r="J16" s="48"/>
      <c r="K16" s="48"/>
      <c r="L16" s="48"/>
      <c r="M16" s="48"/>
    </row>
    <row r="18" spans="3:15" ht="16.2">
      <c r="C18" s="1" t="s">
        <v>0</v>
      </c>
      <c r="D18" s="1" t="s">
        <v>1</v>
      </c>
      <c r="E18" s="1">
        <v>632.70000000000005</v>
      </c>
      <c r="F18" s="1" t="s">
        <v>2</v>
      </c>
      <c r="G18" s="1" t="s">
        <v>3</v>
      </c>
      <c r="H18" s="11">
        <v>0.2</v>
      </c>
      <c r="I18" s="1" t="s">
        <v>4</v>
      </c>
      <c r="J18" s="2" t="s">
        <v>11</v>
      </c>
      <c r="K18" s="4">
        <v>0.6</v>
      </c>
    </row>
    <row r="19" spans="3:15" ht="16.2">
      <c r="D19" s="1" t="s">
        <v>1</v>
      </c>
      <c r="E19" s="1">
        <f>E18</f>
        <v>632.70000000000005</v>
      </c>
      <c r="F19" s="1" t="s">
        <v>2</v>
      </c>
      <c r="G19" s="1">
        <f>E13</f>
        <v>329.28</v>
      </c>
      <c r="H19" s="4">
        <f>H18</f>
        <v>0.2</v>
      </c>
      <c r="I19" s="1" t="s">
        <v>4</v>
      </c>
      <c r="J19" s="1">
        <f>E16</f>
        <v>4227.6422764227646</v>
      </c>
      <c r="K19" s="4">
        <f>K18</f>
        <v>0.6</v>
      </c>
    </row>
    <row r="20" spans="3:15">
      <c r="D20" s="1" t="s">
        <v>1</v>
      </c>
      <c r="E20" s="1">
        <f>E19</f>
        <v>632.70000000000005</v>
      </c>
      <c r="F20" s="1" t="s">
        <v>2</v>
      </c>
      <c r="G20" s="65">
        <f>POWER(G19,H19)</f>
        <v>3.1879615198007607</v>
      </c>
      <c r="H20" s="65"/>
      <c r="I20" s="1" t="s">
        <v>4</v>
      </c>
      <c r="J20" s="65">
        <f>POWER(J19,K19)</f>
        <v>149.85075634707306</v>
      </c>
      <c r="K20" s="65"/>
    </row>
    <row r="21" spans="3:15">
      <c r="D21" s="1" t="s">
        <v>1</v>
      </c>
      <c r="E21" s="65">
        <f>E20*G20</f>
        <v>2017.0232535779414</v>
      </c>
      <c r="F21" s="65"/>
      <c r="G21" s="65"/>
      <c r="H21" s="65"/>
      <c r="I21" s="1" t="s">
        <v>4</v>
      </c>
      <c r="J21" s="65">
        <f>J20</f>
        <v>149.85075634707306</v>
      </c>
      <c r="K21" s="65"/>
    </row>
    <row r="22" spans="3:15">
      <c r="D22" s="1" t="s">
        <v>1</v>
      </c>
      <c r="E22" s="65">
        <f>E21/J21</f>
        <v>13.46021403393029</v>
      </c>
      <c r="F22" s="65"/>
      <c r="G22" s="65"/>
      <c r="H22" s="65"/>
      <c r="I22" s="65"/>
      <c r="J22" s="65"/>
      <c r="K22" s="65"/>
    </row>
    <row r="23" spans="3:15">
      <c r="D23" s="1" t="s">
        <v>1</v>
      </c>
      <c r="E23" s="65">
        <f>ROUND(E22,0)</f>
        <v>13</v>
      </c>
      <c r="F23" s="65"/>
      <c r="G23" s="65"/>
      <c r="H23" s="65"/>
      <c r="I23" s="65"/>
      <c r="J23" s="65"/>
      <c r="K23" s="65"/>
    </row>
    <row r="25" spans="3:15">
      <c r="C25" s="7" t="s">
        <v>5</v>
      </c>
      <c r="D25" s="12"/>
      <c r="E25" s="12" t="s">
        <v>11</v>
      </c>
      <c r="F25" s="62" t="s">
        <v>7</v>
      </c>
      <c r="G25" s="63"/>
      <c r="H25" s="63"/>
      <c r="I25" s="64"/>
      <c r="J25" s="62" t="s">
        <v>8</v>
      </c>
      <c r="K25" s="63"/>
      <c r="L25" s="64"/>
    </row>
    <row r="26" spans="3:15">
      <c r="C26" s="3">
        <v>6000</v>
      </c>
      <c r="D26" s="5"/>
      <c r="E26" s="23">
        <f>C26/E15</f>
        <v>4878.0487804878048</v>
      </c>
      <c r="F26" s="37">
        <f>632.7  * POWER(E13,0.2) / POWER(E26,0.6)</f>
        <v>12.352737758868567</v>
      </c>
      <c r="G26" s="38"/>
      <c r="H26" s="38"/>
      <c r="I26" s="39"/>
      <c r="J26" s="40">
        <f t="shared" ref="J26:J36" si="0">ROUND(F26,0)</f>
        <v>12</v>
      </c>
      <c r="K26" s="41"/>
      <c r="L26" s="42"/>
      <c r="M26" s="1"/>
      <c r="N26" s="1"/>
      <c r="O26" s="1"/>
    </row>
    <row r="27" spans="3:15">
      <c r="C27" s="26">
        <v>5500</v>
      </c>
      <c r="D27" s="25"/>
      <c r="E27" s="23">
        <f>C27/E15</f>
        <v>4471.5447154471549</v>
      </c>
      <c r="F27" s="37">
        <f>632.7  * POWER(E13,0.2) / POWER(E27,0.6)</f>
        <v>13.014765824951921</v>
      </c>
      <c r="G27" s="38"/>
      <c r="H27" s="38"/>
      <c r="I27" s="39"/>
      <c r="J27" s="40">
        <f t="shared" si="0"/>
        <v>13</v>
      </c>
      <c r="K27" s="41"/>
      <c r="L27" s="42"/>
      <c r="M27" s="27"/>
      <c r="N27" s="27"/>
      <c r="O27" s="27"/>
    </row>
    <row r="28" spans="3:15">
      <c r="C28" s="26">
        <v>5400</v>
      </c>
      <c r="D28" s="25"/>
      <c r="E28" s="23">
        <f>C28/E15</f>
        <v>4390.2439024390242</v>
      </c>
      <c r="F28" s="37">
        <f>632.7  * POWER(E13,0.2) / POWER(E28,0.6)</f>
        <v>13.158843324788142</v>
      </c>
      <c r="G28" s="38"/>
      <c r="H28" s="38"/>
      <c r="I28" s="39"/>
      <c r="J28" s="40">
        <f t="shared" ref="J28" si="1">ROUND(F28,0)</f>
        <v>13</v>
      </c>
      <c r="K28" s="41"/>
      <c r="L28" s="42"/>
      <c r="M28" s="27"/>
      <c r="N28" s="27"/>
      <c r="O28" s="27"/>
    </row>
    <row r="29" spans="3:15">
      <c r="C29" s="3">
        <v>5300</v>
      </c>
      <c r="D29" s="5"/>
      <c r="E29" s="23">
        <f>C29/E15</f>
        <v>4308.9430894308944</v>
      </c>
      <c r="F29" s="37">
        <f>632.7  * POWER(E13,0.2) / POWER(E29,0.6)</f>
        <v>13.307254113255411</v>
      </c>
      <c r="G29" s="38"/>
      <c r="H29" s="38"/>
      <c r="I29" s="39"/>
      <c r="J29" s="40">
        <f t="shared" si="0"/>
        <v>13</v>
      </c>
      <c r="K29" s="41"/>
      <c r="L29" s="42"/>
      <c r="M29" s="1"/>
      <c r="N29" s="1"/>
      <c r="O29" s="1"/>
    </row>
    <row r="30" spans="3:15">
      <c r="C30" s="28">
        <v>5200</v>
      </c>
      <c r="D30" s="29"/>
      <c r="E30" s="30">
        <f>C30/E15</f>
        <v>4227.6422764227646</v>
      </c>
      <c r="F30" s="50">
        <f>632.7  * POWER(E13,0.2) / POWER(E30,0.6)</f>
        <v>13.46021403393029</v>
      </c>
      <c r="G30" s="51"/>
      <c r="H30" s="51"/>
      <c r="I30" s="52"/>
      <c r="J30" s="53">
        <f t="shared" ref="J30:J32" si="2">ROUND(F30,0)</f>
        <v>13</v>
      </c>
      <c r="K30" s="54"/>
      <c r="L30" s="55"/>
      <c r="M30" s="27"/>
      <c r="N30" s="27"/>
      <c r="O30" s="27"/>
    </row>
    <row r="31" spans="3:15">
      <c r="C31" s="26">
        <v>5100</v>
      </c>
      <c r="D31" s="25"/>
      <c r="E31" s="23">
        <f>C31/E15</f>
        <v>4146.3414634146338</v>
      </c>
      <c r="F31" s="37">
        <f>632.7  * POWER(E13,0.2) / POWER(E31,0.6)</f>
        <v>13.617954107748874</v>
      </c>
      <c r="G31" s="38"/>
      <c r="H31" s="38"/>
      <c r="I31" s="39"/>
      <c r="J31" s="40">
        <f t="shared" si="2"/>
        <v>14</v>
      </c>
      <c r="K31" s="41"/>
      <c r="L31" s="42"/>
      <c r="M31" s="27"/>
      <c r="N31" s="27"/>
      <c r="O31" s="27"/>
    </row>
    <row r="32" spans="3:15">
      <c r="C32" s="26">
        <v>5000</v>
      </c>
      <c r="D32" s="25"/>
      <c r="E32" s="23">
        <f>C32/E15</f>
        <v>4065.040650406504</v>
      </c>
      <c r="F32" s="37">
        <f>632.7  * POWER(E13,0.2) / POWER(E32,0.6)</f>
        <v>13.780721923859273</v>
      </c>
      <c r="G32" s="38"/>
      <c r="H32" s="38"/>
      <c r="I32" s="39"/>
      <c r="J32" s="40">
        <f t="shared" si="2"/>
        <v>14</v>
      </c>
      <c r="K32" s="41"/>
      <c r="L32" s="42"/>
      <c r="M32" s="27"/>
      <c r="N32" s="27"/>
      <c r="O32" s="27"/>
    </row>
    <row r="33" spans="2:17">
      <c r="C33" s="20">
        <v>4400</v>
      </c>
      <c r="D33" s="21"/>
      <c r="E33" s="23">
        <f>C33/E15</f>
        <v>3577.2357723577238</v>
      </c>
      <c r="F33" s="37">
        <f>632.7  * POWER(E13,0.2) / POWER(E33,0.6)</f>
        <v>14.87929540350407</v>
      </c>
      <c r="G33" s="38"/>
      <c r="H33" s="38"/>
      <c r="I33" s="39"/>
      <c r="J33" s="40">
        <f t="shared" si="0"/>
        <v>15</v>
      </c>
      <c r="K33" s="41"/>
      <c r="L33" s="42"/>
    </row>
    <row r="34" spans="2:17">
      <c r="C34" s="3">
        <v>4000</v>
      </c>
      <c r="D34" s="5"/>
      <c r="E34" s="23">
        <f>C34/E15</f>
        <v>3252.0325203252032</v>
      </c>
      <c r="F34" s="37">
        <f>632.7  * POWER(E13,0.2) / POWER(E34,0.6)</f>
        <v>15.754984387466296</v>
      </c>
      <c r="G34" s="38"/>
      <c r="H34" s="38"/>
      <c r="I34" s="39"/>
      <c r="J34" s="40">
        <f t="shared" si="0"/>
        <v>16</v>
      </c>
      <c r="K34" s="41"/>
      <c r="L34" s="42"/>
    </row>
    <row r="35" spans="2:17">
      <c r="C35" s="3">
        <v>3000</v>
      </c>
      <c r="D35" s="5"/>
      <c r="E35" s="23">
        <f>C35/E15</f>
        <v>2439.0243902439024</v>
      </c>
      <c r="F35" s="37">
        <f>632.7  * POWER(E13,0.2) / POWER(E35,0.6)</f>
        <v>18.723249262875601</v>
      </c>
      <c r="G35" s="38"/>
      <c r="H35" s="38"/>
      <c r="I35" s="39"/>
      <c r="J35" s="40">
        <f t="shared" si="0"/>
        <v>19</v>
      </c>
      <c r="K35" s="41"/>
      <c r="L35" s="42"/>
    </row>
    <row r="36" spans="2:17">
      <c r="C36" s="3">
        <v>2000</v>
      </c>
      <c r="D36" s="5"/>
      <c r="E36" s="23">
        <f>C36/E15</f>
        <v>1626.0162601626016</v>
      </c>
      <c r="F36" s="37">
        <f>632.7  * POWER(E13,0.2) / POWER(E36,0.6)</f>
        <v>23.880090841195337</v>
      </c>
      <c r="G36" s="38"/>
      <c r="H36" s="38"/>
      <c r="I36" s="39"/>
      <c r="J36" s="40">
        <f t="shared" si="0"/>
        <v>24</v>
      </c>
      <c r="K36" s="41"/>
      <c r="L36" s="42"/>
    </row>
    <row r="39" spans="2:17">
      <c r="B39" s="46" t="str">
        <f xml:space="preserve"> "Prop Diameter for increased power levels - Gear Ratio = " &amp; TEXT(E15,"#.##") &amp;":1"</f>
        <v>Prop Diameter for increased power levels - Gear Ratio = 1.23:1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1" spans="2:17">
      <c r="B41" s="56" t="s">
        <v>10</v>
      </c>
      <c r="C41" s="57"/>
      <c r="D41" s="43">
        <v>135</v>
      </c>
      <c r="E41" s="43"/>
      <c r="F41" s="43">
        <v>200</v>
      </c>
      <c r="G41" s="43"/>
      <c r="H41" s="43">
        <v>250</v>
      </c>
      <c r="I41" s="43"/>
      <c r="J41" s="43">
        <v>300</v>
      </c>
      <c r="K41" s="43"/>
      <c r="L41" s="43">
        <v>350</v>
      </c>
      <c r="M41" s="43"/>
      <c r="N41" s="9">
        <v>400</v>
      </c>
      <c r="O41" s="1"/>
      <c r="P41" s="1"/>
      <c r="Q41" s="1"/>
    </row>
    <row r="42" spans="2:17">
      <c r="B42" s="58" t="s">
        <v>3</v>
      </c>
      <c r="C42" s="59"/>
      <c r="D42" s="44">
        <f>D41*0.96</f>
        <v>129.6</v>
      </c>
      <c r="E42" s="44"/>
      <c r="F42" s="44">
        <f>F41*0.96</f>
        <v>192</v>
      </c>
      <c r="G42" s="44"/>
      <c r="H42" s="44">
        <f>H41*0.96</f>
        <v>240</v>
      </c>
      <c r="I42" s="44"/>
      <c r="J42" s="44">
        <f t="shared" ref="J42" si="3">J41*0.96</f>
        <v>288</v>
      </c>
      <c r="K42" s="44"/>
      <c r="L42" s="44">
        <f t="shared" ref="L42" si="4">L41*0.96</f>
        <v>336</v>
      </c>
      <c r="M42" s="44"/>
      <c r="N42" s="8">
        <f>N41*0.96</f>
        <v>384</v>
      </c>
      <c r="O42" s="6"/>
      <c r="P42" s="1"/>
      <c r="Q42" s="1"/>
    </row>
    <row r="43" spans="2:17">
      <c r="B43" s="15" t="s">
        <v>5</v>
      </c>
      <c r="C43" s="17" t="s">
        <v>11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14"/>
      <c r="O43" s="6"/>
      <c r="P43" s="1"/>
      <c r="Q43" s="1"/>
    </row>
    <row r="44" spans="2:17">
      <c r="B44" s="16">
        <v>6000</v>
      </c>
      <c r="C44" s="24">
        <f>B44/E15</f>
        <v>4878.0487804878048</v>
      </c>
      <c r="D44" s="36">
        <f>ROUND(632.7  * POWER(D42,0.2) / POWER(C44,0.6),0)</f>
        <v>10</v>
      </c>
      <c r="E44" s="36"/>
      <c r="F44" s="36">
        <f>ROUND(632.7  * POWER(F42,0.2) / POWER(C44,0.6),0)</f>
        <v>11</v>
      </c>
      <c r="G44" s="36"/>
      <c r="H44" s="36">
        <f>ROUND(632.7  * POWER(H42,0.2) / POWER(C44,0.6),0)</f>
        <v>12</v>
      </c>
      <c r="I44" s="36"/>
      <c r="J44" s="36">
        <f>ROUND(632.7  * POWER(J42,0.2) / POWER(C44,0.6),0)</f>
        <v>12</v>
      </c>
      <c r="K44" s="36"/>
      <c r="L44" s="36">
        <f>ROUND(632.7  * POWER(L42,0.2) / POWER(C44,0.6),0)</f>
        <v>12</v>
      </c>
      <c r="M44" s="36"/>
      <c r="N44" s="3">
        <f>ROUND(632.7  * POWER(N42,0.2) / POWER(C44,0.6),0)</f>
        <v>13</v>
      </c>
      <c r="O44" s="1"/>
      <c r="P44" s="1"/>
      <c r="Q44" s="1"/>
    </row>
    <row r="45" spans="2:17">
      <c r="B45" s="16">
        <v>5000</v>
      </c>
      <c r="C45" s="24">
        <f>B45/E15</f>
        <v>4065.040650406504</v>
      </c>
      <c r="D45" s="36">
        <f>ROUND(632.7  * POWER(D42,0.2) / POWER(C45,0.6),0)</f>
        <v>11</v>
      </c>
      <c r="E45" s="36"/>
      <c r="F45" s="36">
        <f>ROUND(632.7  * POWER(F42,0.2) / POWER(C45,0.6),0)</f>
        <v>12</v>
      </c>
      <c r="G45" s="36"/>
      <c r="H45" s="36">
        <f>ROUND(632.7  * POWER(H42,0.2) / POWER(C45,0.6),0)</f>
        <v>13</v>
      </c>
      <c r="I45" s="36"/>
      <c r="J45" s="36">
        <f>ROUND(632.7  * POWER(J42,0.2) / POWER(C45,0.6),0)</f>
        <v>13</v>
      </c>
      <c r="K45" s="36"/>
      <c r="L45" s="36">
        <f>ROUND(632.7  * POWER(L42,0.2) / POWER(C45,0.6),0)</f>
        <v>14</v>
      </c>
      <c r="M45" s="36"/>
      <c r="N45" s="3">
        <f>ROUND(632.7  * POWER(N42,0.2) / POWER(C45,0.6),0)</f>
        <v>14</v>
      </c>
      <c r="O45" s="1"/>
      <c r="P45" s="1"/>
      <c r="Q45" s="1"/>
    </row>
    <row r="46" spans="2:17">
      <c r="B46" s="16">
        <v>4400</v>
      </c>
      <c r="C46" s="24">
        <f>B46/E15</f>
        <v>3577.2357723577238</v>
      </c>
      <c r="D46" s="36">
        <f>ROUND(632.7  * POWER(D41,0.2) / POWER(C46,0.6),0)</f>
        <v>12</v>
      </c>
      <c r="E46" s="36"/>
      <c r="F46" s="36">
        <f>ROUND(632.7  * POWER(F41,0.2) / POWER(C46,0.6),0)</f>
        <v>13</v>
      </c>
      <c r="G46" s="36"/>
      <c r="H46" s="36">
        <f>ROUND(632.7  * POWER(H41,0.2) / POWER(C46,0.6),0)</f>
        <v>14</v>
      </c>
      <c r="I46" s="36"/>
      <c r="J46" s="36">
        <f>ROUND(632.7  * POWER(J41,0.2) / POWER(C46,0.6),0)</f>
        <v>15</v>
      </c>
      <c r="K46" s="36"/>
      <c r="L46" s="36">
        <f>ROUND(632.7  * POWER(L41,0.2) / POWER(C46,0.6),0)</f>
        <v>15</v>
      </c>
      <c r="M46" s="36"/>
      <c r="N46" s="20">
        <f>ROUND(632.7  * POWER(N41,0.2) / POWER(C46,0.6),0)</f>
        <v>15</v>
      </c>
    </row>
    <row r="47" spans="2:17">
      <c r="B47" s="16">
        <v>4000</v>
      </c>
      <c r="C47" s="24">
        <f>B47/E15</f>
        <v>3252.0325203252032</v>
      </c>
      <c r="D47" s="36">
        <f>ROUND(632.7  * POWER(D42,0.2) / POWER(C47,0.6),0)</f>
        <v>13</v>
      </c>
      <c r="E47" s="36"/>
      <c r="F47" s="36">
        <f>ROUND(632.7  * POWER(F42,0.2) / POWER(C47,0.6),0)</f>
        <v>14</v>
      </c>
      <c r="G47" s="36"/>
      <c r="H47" s="36">
        <f>ROUND(632.7  * POWER(H42,0.2) / POWER(C47,0.6),0)</f>
        <v>15</v>
      </c>
      <c r="I47" s="36"/>
      <c r="J47" s="36">
        <f>ROUND(632.7  * POWER(J42,0.2) / POWER(C47,0.6),0)</f>
        <v>15</v>
      </c>
      <c r="K47" s="36"/>
      <c r="L47" s="36">
        <f>ROUND(632.7  * POWER(L42,0.2) / POWER(C47,0.6),0)</f>
        <v>16</v>
      </c>
      <c r="M47" s="36"/>
      <c r="N47" s="3">
        <f>ROUND(632.7  * POWER(N42,0.2) / POWER(C47,0.6),0)</f>
        <v>16</v>
      </c>
    </row>
    <row r="48" spans="2:17">
      <c r="B48" s="16">
        <v>3000</v>
      </c>
      <c r="C48" s="24">
        <f>B48/E15</f>
        <v>2439.0243902439024</v>
      </c>
      <c r="D48" s="36">
        <f>ROUND(632.7  * POWER(D42,0.2) / POWER(C48,0.6),0)</f>
        <v>16</v>
      </c>
      <c r="E48" s="36"/>
      <c r="F48" s="36">
        <f>ROUND(632.7  * POWER(F42,0.2) / POWER(C48,0.6),0)</f>
        <v>17</v>
      </c>
      <c r="G48" s="36"/>
      <c r="H48" s="36">
        <f>ROUND(632.7  * POWER(H42,0.2) / POWER(C48,0.6),0)</f>
        <v>18</v>
      </c>
      <c r="I48" s="36"/>
      <c r="J48" s="36">
        <f>ROUND(632.7  * POWER(J42,0.2) / POWER(C48,0.6),0)</f>
        <v>18</v>
      </c>
      <c r="K48" s="36"/>
      <c r="L48" s="36">
        <f>ROUND(632.7  * POWER(L42,0.2) / POWER(C48,0.6),0)</f>
        <v>19</v>
      </c>
      <c r="M48" s="36"/>
      <c r="N48" s="3">
        <f>ROUND(632.7  * POWER(N42,0.2) / POWER(C48,0.6),0)</f>
        <v>19</v>
      </c>
    </row>
    <row r="49" spans="2:17">
      <c r="B49" s="16">
        <v>2000</v>
      </c>
      <c r="C49" s="24">
        <f>B49/E15</f>
        <v>1626.0162601626016</v>
      </c>
      <c r="D49" s="36">
        <f>ROUND(632.7  * POWER(D42,0.2) / POWER(C49,0.6),0)</f>
        <v>20</v>
      </c>
      <c r="E49" s="36"/>
      <c r="F49" s="36">
        <f>ROUND(632.7  * POWER(F42,0.2) / POWER(C49,0.6),0)</f>
        <v>21</v>
      </c>
      <c r="G49" s="36"/>
      <c r="H49" s="36">
        <f>ROUND(632.7  * POWER(H42,0.2) / POWER(C49,0.6),0)</f>
        <v>22</v>
      </c>
      <c r="I49" s="36"/>
      <c r="J49" s="36">
        <f>ROUND(632.7  * POWER(J42,0.2) / POWER(C49,0.6),0)</f>
        <v>23</v>
      </c>
      <c r="K49" s="36"/>
      <c r="L49" s="36">
        <f>ROUND(632.7  * POWER(L42,0.2) / POWER(C49,0.6),0)</f>
        <v>24</v>
      </c>
      <c r="M49" s="36"/>
      <c r="N49" s="3">
        <f>ROUND(632.7  * POWER(N42,0.2) / POWER(C49,0.6),0)</f>
        <v>25</v>
      </c>
    </row>
    <row r="50" spans="2:17">
      <c r="C50" s="31"/>
      <c r="D50" s="31"/>
      <c r="E50" s="31"/>
      <c r="F50" s="31"/>
      <c r="G50" s="31"/>
      <c r="H50" s="31"/>
      <c r="I50" s="31"/>
      <c r="J50" s="31"/>
    </row>
    <row r="52" spans="2:17">
      <c r="B52" s="46" t="str">
        <f xml:space="preserve"> "Prop Diameter for increased power levels - Gear Ratio = 1:1"</f>
        <v>Prop Diameter for increased power levels - Gear Ratio = 1:1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spans="2:17">
      <c r="C53" s="31"/>
      <c r="D53" s="31"/>
      <c r="E53" s="31"/>
      <c r="F53" s="31"/>
      <c r="G53" s="31"/>
      <c r="H53" s="31"/>
      <c r="I53" s="31"/>
      <c r="J53" s="31"/>
    </row>
    <row r="54" spans="2:17">
      <c r="B54" s="56" t="s">
        <v>10</v>
      </c>
      <c r="C54" s="57"/>
      <c r="D54" s="43">
        <v>135</v>
      </c>
      <c r="E54" s="43"/>
      <c r="F54" s="43">
        <v>200</v>
      </c>
      <c r="G54" s="43"/>
      <c r="H54" s="43">
        <v>250</v>
      </c>
      <c r="I54" s="43"/>
      <c r="J54" s="43">
        <v>300</v>
      </c>
      <c r="K54" s="43"/>
      <c r="L54" s="43">
        <v>350</v>
      </c>
      <c r="M54" s="43"/>
      <c r="N54" s="32">
        <v>400</v>
      </c>
      <c r="O54" s="31"/>
      <c r="P54" s="31"/>
      <c r="Q54" s="31"/>
    </row>
    <row r="55" spans="2:17">
      <c r="B55" s="58" t="s">
        <v>3</v>
      </c>
      <c r="C55" s="59"/>
      <c r="D55" s="44">
        <f>D54*0.96</f>
        <v>129.6</v>
      </c>
      <c r="E55" s="44"/>
      <c r="F55" s="44">
        <f>F54*0.96</f>
        <v>192</v>
      </c>
      <c r="G55" s="44"/>
      <c r="H55" s="44">
        <f>H54*0.96</f>
        <v>240</v>
      </c>
      <c r="I55" s="44"/>
      <c r="J55" s="44">
        <f t="shared" ref="J55" si="5">J54*0.96</f>
        <v>288</v>
      </c>
      <c r="K55" s="44"/>
      <c r="L55" s="44">
        <f t="shared" ref="L55" si="6">L54*0.96</f>
        <v>336</v>
      </c>
      <c r="M55" s="44"/>
      <c r="N55" s="34">
        <f>N54*0.96</f>
        <v>384</v>
      </c>
      <c r="O55" s="6"/>
      <c r="P55" s="31"/>
      <c r="Q55" s="31"/>
    </row>
    <row r="56" spans="2:17">
      <c r="B56" s="15" t="s">
        <v>5</v>
      </c>
      <c r="C56" s="17" t="s">
        <v>11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33"/>
      <c r="O56" s="6"/>
      <c r="P56" s="31"/>
      <c r="Q56" s="31"/>
    </row>
    <row r="57" spans="2:17">
      <c r="B57" s="16">
        <v>6000</v>
      </c>
      <c r="C57" s="24">
        <f>B57</f>
        <v>6000</v>
      </c>
      <c r="D57" s="36">
        <f>ROUND(632.7  * POWER(D55,0.2) / POWER(C57,0.6),0)</f>
        <v>9</v>
      </c>
      <c r="E57" s="36"/>
      <c r="F57" s="36">
        <f>ROUND(632.7  * POWER(F55,0.2) / POWER(C57,0.6),0)</f>
        <v>10</v>
      </c>
      <c r="G57" s="36"/>
      <c r="H57" s="36">
        <f>ROUND(632.7  * POWER(H55,0.2) / POWER(C57,0.6),0)</f>
        <v>10</v>
      </c>
      <c r="I57" s="36"/>
      <c r="J57" s="36">
        <f>ROUND(632.7  * POWER(J55,0.2) / POWER(C57,0.6),0)</f>
        <v>11</v>
      </c>
      <c r="K57" s="36"/>
      <c r="L57" s="36">
        <f>ROUND(632.7  * POWER(L55,0.2) / POWER(C57,0.6),0)</f>
        <v>11</v>
      </c>
      <c r="M57" s="36"/>
      <c r="N57" s="35">
        <f>ROUND(632.7  * POWER(N55,0.2) / POWER(C57,0.6),0)</f>
        <v>11</v>
      </c>
      <c r="O57" s="31"/>
      <c r="P57" s="31"/>
      <c r="Q57" s="31"/>
    </row>
    <row r="58" spans="2:17">
      <c r="B58" s="16">
        <v>5000</v>
      </c>
      <c r="C58" s="24">
        <f>B58</f>
        <v>5000</v>
      </c>
      <c r="D58" s="36">
        <f>ROUND(632.7  * POWER(D55,0.2) / POWER(C58,0.6),0)</f>
        <v>10</v>
      </c>
      <c r="E58" s="36"/>
      <c r="F58" s="36">
        <f>ROUND(632.7  * POWER(F55,0.2) / POWER(C58,0.6),0)</f>
        <v>11</v>
      </c>
      <c r="G58" s="36"/>
      <c r="H58" s="36">
        <f>ROUND(632.7  * POWER(H55,0.2) / POWER(C58,0.6),0)</f>
        <v>11</v>
      </c>
      <c r="I58" s="36"/>
      <c r="J58" s="36">
        <f>ROUND(632.7  * POWER(J55,0.2) / POWER(C58,0.6),0)</f>
        <v>12</v>
      </c>
      <c r="K58" s="36"/>
      <c r="L58" s="36">
        <f>ROUND(632.7  * POWER(L55,0.2) / POWER(C58,0.6),0)</f>
        <v>12</v>
      </c>
      <c r="M58" s="36"/>
      <c r="N58" s="35">
        <f>ROUND(632.7  * POWER(N55,0.2) / POWER(C58,0.6),0)</f>
        <v>13</v>
      </c>
      <c r="O58" s="31"/>
      <c r="P58" s="31"/>
      <c r="Q58" s="31"/>
    </row>
    <row r="59" spans="2:17">
      <c r="B59" s="16">
        <v>4400</v>
      </c>
      <c r="C59" s="24">
        <f>B59</f>
        <v>4400</v>
      </c>
      <c r="D59" s="36">
        <f>ROUND(632.7  * POWER(D54,0.2) / POWER(C59,0.6),0)</f>
        <v>11</v>
      </c>
      <c r="E59" s="36"/>
      <c r="F59" s="36">
        <f>ROUND(632.7  * POWER(F54,0.2) / POWER(C59,0.6),0)</f>
        <v>12</v>
      </c>
      <c r="G59" s="36"/>
      <c r="H59" s="36">
        <f>ROUND(632.7  * POWER(H54,0.2) / POWER(C59,0.6),0)</f>
        <v>12</v>
      </c>
      <c r="I59" s="36"/>
      <c r="J59" s="36">
        <f>ROUND(632.7  * POWER(J54,0.2) / POWER(C59,0.6),0)</f>
        <v>13</v>
      </c>
      <c r="K59" s="36"/>
      <c r="L59" s="36">
        <f>ROUND(632.7  * POWER(L54,0.2) / POWER(C59,0.6),0)</f>
        <v>13</v>
      </c>
      <c r="M59" s="36"/>
      <c r="N59" s="35">
        <f>ROUND(632.7  * POWER(N54,0.2) / POWER(C59,0.6),0)</f>
        <v>14</v>
      </c>
    </row>
    <row r="60" spans="2:17">
      <c r="B60" s="16">
        <v>4000</v>
      </c>
      <c r="C60" s="24">
        <f>B60</f>
        <v>4000</v>
      </c>
      <c r="D60" s="36">
        <f>ROUND(632.7  * POWER(D55,0.2) / POWER(C60,0.6),0)</f>
        <v>12</v>
      </c>
      <c r="E60" s="36"/>
      <c r="F60" s="36">
        <f>ROUND(632.7  * POWER(F55,0.2) / POWER(C60,0.6),0)</f>
        <v>12</v>
      </c>
      <c r="G60" s="36"/>
      <c r="H60" s="36">
        <f>ROUND(632.7  * POWER(H55,0.2) / POWER(C60,0.6),0)</f>
        <v>13</v>
      </c>
      <c r="I60" s="36"/>
      <c r="J60" s="36">
        <f>ROUND(632.7  * POWER(J55,0.2) / POWER(C60,0.6),0)</f>
        <v>14</v>
      </c>
      <c r="K60" s="36"/>
      <c r="L60" s="36">
        <f>ROUND(632.7  * POWER(L55,0.2) / POWER(C60,0.6),0)</f>
        <v>14</v>
      </c>
      <c r="M60" s="36"/>
      <c r="N60" s="35">
        <f>ROUND(632.7  * POWER(N55,0.2) / POWER(C60,0.6),0)</f>
        <v>14</v>
      </c>
    </row>
    <row r="61" spans="2:17">
      <c r="B61" s="16">
        <v>3000</v>
      </c>
      <c r="C61" s="24">
        <f>B61</f>
        <v>3000</v>
      </c>
      <c r="D61" s="36">
        <f>ROUND(632.7  * POWER(D55,0.2) / POWER(C61,0.6),0)</f>
        <v>14</v>
      </c>
      <c r="E61" s="36"/>
      <c r="F61" s="36">
        <f>ROUND(632.7  * POWER(F55,0.2) / POWER(C61,0.6),0)</f>
        <v>15</v>
      </c>
      <c r="G61" s="36"/>
      <c r="H61" s="36">
        <f>ROUND(632.7  * POWER(H55,0.2) / POWER(C61,0.6),0)</f>
        <v>16</v>
      </c>
      <c r="I61" s="36"/>
      <c r="J61" s="36">
        <f>ROUND(632.7  * POWER(J55,0.2) / POWER(C61,0.6),0)</f>
        <v>16</v>
      </c>
      <c r="K61" s="36"/>
      <c r="L61" s="36">
        <f>ROUND(632.7  * POWER(L55,0.2) / POWER(C61,0.6),0)</f>
        <v>17</v>
      </c>
      <c r="M61" s="36"/>
      <c r="N61" s="35">
        <f>ROUND(632.7  * POWER(N55,0.2) / POWER(C61,0.6),0)</f>
        <v>17</v>
      </c>
    </row>
    <row r="62" spans="2:17">
      <c r="B62" s="16">
        <v>2000</v>
      </c>
      <c r="C62" s="24">
        <f>B62</f>
        <v>2000</v>
      </c>
      <c r="D62" s="36">
        <f>ROUND(632.7  * POWER(D55,0.2) / POWER(C62,0.6),0)</f>
        <v>18</v>
      </c>
      <c r="E62" s="36"/>
      <c r="F62" s="36">
        <f>ROUND(632.7  * POWER(F55,0.2) / POWER(C62,0.6),0)</f>
        <v>19</v>
      </c>
      <c r="G62" s="36"/>
      <c r="H62" s="36">
        <f>ROUND(632.7  * POWER(H55,0.2) / POWER(C62,0.6),0)</f>
        <v>20</v>
      </c>
      <c r="I62" s="36"/>
      <c r="J62" s="36">
        <f>ROUND(632.7  * POWER(J55,0.2) / POWER(C62,0.6),0)</f>
        <v>21</v>
      </c>
      <c r="K62" s="36"/>
      <c r="L62" s="36">
        <f>ROUND(632.7  * POWER(L55,0.2) / POWER(C62,0.6),0)</f>
        <v>21</v>
      </c>
      <c r="M62" s="36"/>
      <c r="N62" s="35">
        <f>ROUND(632.7  * POWER(N55,0.2) / POWER(C62,0.6),0)</f>
        <v>22</v>
      </c>
    </row>
    <row r="66" spans="1:14">
      <c r="A66" s="66"/>
      <c r="B66" s="68" t="s">
        <v>22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</row>
    <row r="67" spans="1:14">
      <c r="A67" s="66"/>
      <c r="B67" s="67"/>
      <c r="C67" s="67"/>
      <c r="D67" s="67"/>
      <c r="E67" s="67"/>
      <c r="F67" s="67"/>
      <c r="G67" s="67"/>
      <c r="H67" s="67"/>
      <c r="I67" s="67"/>
      <c r="J67" s="67"/>
    </row>
    <row r="68" spans="1:14">
      <c r="B68" s="70" t="s">
        <v>23</v>
      </c>
      <c r="C68" s="70"/>
      <c r="D68" s="70"/>
      <c r="E68" s="70"/>
      <c r="F68" s="70"/>
      <c r="G68" s="70"/>
      <c r="H68" s="69" t="s">
        <v>21</v>
      </c>
      <c r="I68" s="69"/>
      <c r="J68" s="69"/>
      <c r="K68" s="69"/>
      <c r="L68" s="69"/>
      <c r="M68" s="69"/>
      <c r="N68" s="69"/>
    </row>
  </sheetData>
  <mergeCells count="139">
    <mergeCell ref="B68:G68"/>
    <mergeCell ref="H68:N68"/>
    <mergeCell ref="B52:N52"/>
    <mergeCell ref="B66:N66"/>
    <mergeCell ref="D62:E62"/>
    <mergeCell ref="F62:G62"/>
    <mergeCell ref="H62:I62"/>
    <mergeCell ref="J62:K62"/>
    <mergeCell ref="L62:M62"/>
    <mergeCell ref="D61:E61"/>
    <mergeCell ref="F61:G61"/>
    <mergeCell ref="H61:I61"/>
    <mergeCell ref="J61:K61"/>
    <mergeCell ref="L61:M61"/>
    <mergeCell ref="D60:E60"/>
    <mergeCell ref="F60:G60"/>
    <mergeCell ref="H60:I60"/>
    <mergeCell ref="J60:K60"/>
    <mergeCell ref="L60:M60"/>
    <mergeCell ref="D59:E59"/>
    <mergeCell ref="F59:G59"/>
    <mergeCell ref="H59:I59"/>
    <mergeCell ref="J59:K59"/>
    <mergeCell ref="L59:M59"/>
    <mergeCell ref="D58:E58"/>
    <mergeCell ref="F58:G58"/>
    <mergeCell ref="H58:I58"/>
    <mergeCell ref="J58:K58"/>
    <mergeCell ref="L58:M58"/>
    <mergeCell ref="D57:E57"/>
    <mergeCell ref="F57:G57"/>
    <mergeCell ref="H57:I57"/>
    <mergeCell ref="J57:K57"/>
    <mergeCell ref="L57:M57"/>
    <mergeCell ref="D56:E56"/>
    <mergeCell ref="F56:G56"/>
    <mergeCell ref="H56:I56"/>
    <mergeCell ref="J56:K56"/>
    <mergeCell ref="L56:M56"/>
    <mergeCell ref="L54:M54"/>
    <mergeCell ref="B55:C55"/>
    <mergeCell ref="D55:E55"/>
    <mergeCell ref="F55:G55"/>
    <mergeCell ref="H55:I55"/>
    <mergeCell ref="J55:K55"/>
    <mergeCell ref="L55:M55"/>
    <mergeCell ref="B54:C54"/>
    <mergeCell ref="D54:E54"/>
    <mergeCell ref="F54:G54"/>
    <mergeCell ref="H54:I54"/>
    <mergeCell ref="J54:K54"/>
    <mergeCell ref="B39:N39"/>
    <mergeCell ref="F31:I31"/>
    <mergeCell ref="J31:L31"/>
    <mergeCell ref="F32:I32"/>
    <mergeCell ref="J32:L32"/>
    <mergeCell ref="F35:I35"/>
    <mergeCell ref="F36:I36"/>
    <mergeCell ref="E23:K23"/>
    <mergeCell ref="G20:H20"/>
    <mergeCell ref="J20:K20"/>
    <mergeCell ref="E21:H21"/>
    <mergeCell ref="J21:K21"/>
    <mergeCell ref="E22:K22"/>
    <mergeCell ref="F28:I28"/>
    <mergeCell ref="J28:L28"/>
    <mergeCell ref="F27:I27"/>
    <mergeCell ref="J27:L27"/>
    <mergeCell ref="J25:L25"/>
    <mergeCell ref="F25:I25"/>
    <mergeCell ref="F30:I30"/>
    <mergeCell ref="J30:L30"/>
    <mergeCell ref="B41:C41"/>
    <mergeCell ref="B42:C42"/>
    <mergeCell ref="C10:O10"/>
    <mergeCell ref="G13:M13"/>
    <mergeCell ref="G12:M12"/>
    <mergeCell ref="F41:G41"/>
    <mergeCell ref="J29:L29"/>
    <mergeCell ref="J26:L26"/>
    <mergeCell ref="F26:I26"/>
    <mergeCell ref="J34:L34"/>
    <mergeCell ref="J35:L35"/>
    <mergeCell ref="J36:L36"/>
    <mergeCell ref="F29:I29"/>
    <mergeCell ref="F34:I34"/>
    <mergeCell ref="C6:M6"/>
    <mergeCell ref="C4:M4"/>
    <mergeCell ref="G14:M14"/>
    <mergeCell ref="G15:M15"/>
    <mergeCell ref="G16:M16"/>
    <mergeCell ref="C8:M8"/>
    <mergeCell ref="C7:M7"/>
    <mergeCell ref="H43:I43"/>
    <mergeCell ref="J43:K43"/>
    <mergeCell ref="L43:M43"/>
    <mergeCell ref="L42:M42"/>
    <mergeCell ref="F42:G42"/>
    <mergeCell ref="L48:M48"/>
    <mergeCell ref="L49:M49"/>
    <mergeCell ref="F44:G44"/>
    <mergeCell ref="F45:G45"/>
    <mergeCell ref="F47:G47"/>
    <mergeCell ref="F48:G48"/>
    <mergeCell ref="F49:G49"/>
    <mergeCell ref="H48:I48"/>
    <mergeCell ref="H49:I49"/>
    <mergeCell ref="J47:K47"/>
    <mergeCell ref="H47:I47"/>
    <mergeCell ref="J48:K48"/>
    <mergeCell ref="J49:K49"/>
    <mergeCell ref="H46:I46"/>
    <mergeCell ref="J46:K46"/>
    <mergeCell ref="D48:E48"/>
    <mergeCell ref="D49:E49"/>
    <mergeCell ref="D46:E46"/>
    <mergeCell ref="F46:G46"/>
    <mergeCell ref="D41:E41"/>
    <mergeCell ref="D42:E42"/>
    <mergeCell ref="D43:E43"/>
    <mergeCell ref="D44:E44"/>
    <mergeCell ref="D45:E45"/>
    <mergeCell ref="F43:G43"/>
    <mergeCell ref="L46:M46"/>
    <mergeCell ref="F33:I33"/>
    <mergeCell ref="J33:L33"/>
    <mergeCell ref="D47:E47"/>
    <mergeCell ref="H41:I41"/>
    <mergeCell ref="J41:K41"/>
    <mergeCell ref="L41:M41"/>
    <mergeCell ref="J44:K44"/>
    <mergeCell ref="J45:K45"/>
    <mergeCell ref="H44:I44"/>
    <mergeCell ref="H45:I45"/>
    <mergeCell ref="H42:I42"/>
    <mergeCell ref="J42:K42"/>
    <mergeCell ref="L44:M44"/>
    <mergeCell ref="L45:M45"/>
    <mergeCell ref="L47:M47"/>
  </mergeCells>
  <hyperlinks>
    <hyperlink ref="H68:N68" r:id="rId1" display="http://www.boats.chelseacoachworks.com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Kane</dc:creator>
  <cp:lastModifiedBy>Paul Kane</cp:lastModifiedBy>
  <dcterms:created xsi:type="dcterms:W3CDTF">2009-12-04T19:26:24Z</dcterms:created>
  <dcterms:modified xsi:type="dcterms:W3CDTF">2011-11-07T15:59:53Z</dcterms:modified>
</cp:coreProperties>
</file>